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35" windowHeight="5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<sst xmlns="http://schemas.openxmlformats.org/spreadsheetml/2006/main" count="73" uniqueCount="55">
  <si>
    <t>study</t>
  </si>
  <si>
    <t>treated</t>
  </si>
  <si>
    <t>M</t>
  </si>
  <si>
    <t>SD</t>
  </si>
  <si>
    <t>n</t>
  </si>
  <si>
    <t>Control</t>
  </si>
  <si>
    <t>Carroll</t>
  </si>
  <si>
    <t>Grant</t>
  </si>
  <si>
    <t>Peck</t>
  </si>
  <si>
    <t>Donat</t>
  </si>
  <si>
    <t>Stewart</t>
  </si>
  <si>
    <t>Young</t>
  </si>
  <si>
    <t>Vy</t>
  </si>
  <si>
    <t>W</t>
  </si>
  <si>
    <t>WY</t>
  </si>
  <si>
    <t>WY**2</t>
  </si>
  <si>
    <t>d</t>
  </si>
  <si>
    <t>Swithin</t>
  </si>
  <si>
    <t>Vdi</t>
  </si>
  <si>
    <t>J</t>
  </si>
  <si>
    <t>Computed</t>
  </si>
  <si>
    <t>DATA</t>
  </si>
  <si>
    <t>Computed - fixed effects</t>
  </si>
  <si>
    <t>g (Y is g)</t>
  </si>
  <si>
    <t>W**2</t>
  </si>
  <si>
    <t>sum</t>
  </si>
  <si>
    <t>Summary effect</t>
  </si>
  <si>
    <t xml:space="preserve">gbar = </t>
  </si>
  <si>
    <t>Variance of g-bar</t>
  </si>
  <si>
    <t>Standard error of g-bar</t>
  </si>
  <si>
    <t xml:space="preserve">Lower bound = </t>
  </si>
  <si>
    <t>Upper bound=</t>
  </si>
  <si>
    <t xml:space="preserve">z for summary = 0 </t>
  </si>
  <si>
    <t xml:space="preserve">p = </t>
  </si>
  <si>
    <t xml:space="preserve">z = </t>
  </si>
  <si>
    <t>2 tailed p value for z</t>
  </si>
  <si>
    <t>Computed - random effects</t>
  </si>
  <si>
    <t>Borenstein, Hedges, Higgins, &amp; Rothstein, 2009, p 88, Table 14.1</t>
  </si>
  <si>
    <t>Estimate tau-squared</t>
  </si>
  <si>
    <t>Q =</t>
  </si>
  <si>
    <t>df=</t>
  </si>
  <si>
    <t>c =</t>
  </si>
  <si>
    <t>T**2=</t>
  </si>
  <si>
    <t>Vy (within)</t>
  </si>
  <si>
    <t>T**2 (between)</t>
  </si>
  <si>
    <t>Total V+T</t>
  </si>
  <si>
    <t>wt W*</t>
  </si>
  <si>
    <t>W*(Y)</t>
  </si>
  <si>
    <t xml:space="preserve">Summary effect </t>
  </si>
  <si>
    <t>Variance of summary</t>
  </si>
  <si>
    <t>Standard Error of summary</t>
  </si>
  <si>
    <t>Lower bound for g-bar</t>
  </si>
  <si>
    <t>Upper bound for g-bar</t>
  </si>
  <si>
    <t>z for summary = 0</t>
  </si>
  <si>
    <t>2-tailed p value for 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</si>
</sst>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8.emf" /><Relationship Id="rId6" Type="http://schemas.openxmlformats.org/officeDocument/2006/relationships/image" Target="../media/image6.emf" /><Relationship Id="rId7" Type="http://schemas.openxmlformats.org/officeDocument/2006/relationships/image" Target="../media/image10.emf" /><Relationship Id="rId8" Type="http://schemas.openxmlformats.org/officeDocument/2006/relationships/image" Target="../media/image5.emf" /><Relationship Id="rId9" Type="http://schemas.openxmlformats.org/officeDocument/2006/relationships/image" Target="../media/image9.emf" /><Relationship Id="rId10" Type="http://schemas.openxmlformats.org/officeDocument/2006/relationships/image" Target="../media/image3.emf" /><Relationship Id="rId11" Type="http://schemas.openxmlformats.org/officeDocument/2006/relationships/image" Target="../media/image7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image" Target="../media/image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31">
      <selection activeCell="I44" sqref="I44"/>
    </sheetView>
  </sheetViews>
  <sheetFormatPr defaultColWidth="9.140625" defaultRowHeight="15"/>
  <cols>
    <col min="3" max="3" width="11.28125" style="0" customWidth="1"/>
    <col min="4" max="4" width="14.8515625" style="0" customWidth="1"/>
  </cols>
  <sheetData>
    <row r="1" spans="4:5" ht="15">
      <c r="D1" t="s">
        <v>21</v>
      </c>
      <c r="E1" t="s">
        <v>37</v>
      </c>
    </row>
    <row r="2" spans="1:9" ht="15">
      <c r="A2" t="s">
        <v>0</v>
      </c>
      <c r="C2" t="s">
        <v>1</v>
      </c>
      <c r="F2" t="s">
        <v>5</v>
      </c>
      <c r="I2" t="s">
        <v>20</v>
      </c>
    </row>
    <row r="3" spans="2:10" ht="15">
      <c r="B3" t="s">
        <v>2</v>
      </c>
      <c r="C3" t="s">
        <v>3</v>
      </c>
      <c r="D3" t="s">
        <v>4</v>
      </c>
      <c r="E3" t="s">
        <v>2</v>
      </c>
      <c r="F3" t="s">
        <v>3</v>
      </c>
      <c r="G3" t="s">
        <v>4</v>
      </c>
      <c r="H3" t="s">
        <v>17</v>
      </c>
      <c r="I3" t="s">
        <v>18</v>
      </c>
      <c r="J3" t="s">
        <v>19</v>
      </c>
    </row>
    <row r="4" spans="1:10" ht="15">
      <c r="A4" t="s">
        <v>6</v>
      </c>
      <c r="B4">
        <v>94</v>
      </c>
      <c r="C4">
        <v>22</v>
      </c>
      <c r="D4">
        <v>60</v>
      </c>
      <c r="E4">
        <v>92</v>
      </c>
      <c r="F4">
        <v>20</v>
      </c>
      <c r="G4">
        <v>60</v>
      </c>
      <c r="H4">
        <f>SQRT((C4*C4*(D4-1)+F4*F4*(G4-1))/(D4+G4-2))</f>
        <v>21.02379604162864</v>
      </c>
      <c r="I4">
        <f>(D4+G4)/(D4*G4)+B12*B12/(2*(D4+G4))</f>
        <v>0.0333710407239819</v>
      </c>
      <c r="J4">
        <f>1-3/(4*(D4+G4-2)-1)</f>
        <v>0.9936305732484076</v>
      </c>
    </row>
    <row r="5" spans="1:10" ht="15">
      <c r="A5" t="s">
        <v>7</v>
      </c>
      <c r="B5">
        <v>98</v>
      </c>
      <c r="C5">
        <v>21</v>
      </c>
      <c r="D5">
        <v>65</v>
      </c>
      <c r="E5">
        <v>92</v>
      </c>
      <c r="F5">
        <v>22</v>
      </c>
      <c r="G5">
        <v>65</v>
      </c>
      <c r="H5">
        <f>SQRT((C5*C5*(D5-1)+F5*F5*(G5-1))/(D5+G5-2))</f>
        <v>21.50581316760657</v>
      </c>
      <c r="I5">
        <f>(D5+G5)/(D5*G5)+B13*B13/(2*(D5+G5))</f>
        <v>0.03106860706860707</v>
      </c>
      <c r="J5">
        <f>1-3/(4*(D5+G5-2)-1)</f>
        <v>0.9941291585127201</v>
      </c>
    </row>
    <row r="6" spans="1:10" ht="15">
      <c r="A6" t="s">
        <v>8</v>
      </c>
      <c r="B6">
        <v>98</v>
      </c>
      <c r="C6">
        <v>28</v>
      </c>
      <c r="D6">
        <v>40</v>
      </c>
      <c r="E6">
        <v>88</v>
      </c>
      <c r="F6">
        <v>26</v>
      </c>
      <c r="G6">
        <v>40</v>
      </c>
      <c r="H6">
        <f>SQRT((C6*C6*(D6-1)+F6*F6*(G6-1))/(D6+G6-2))</f>
        <v>27.018512172212592</v>
      </c>
      <c r="I6">
        <f>(D6+G6)/(D6*G6)+B14*B14/(2*(D6+G6))</f>
        <v>0.05085616438356165</v>
      </c>
      <c r="J6">
        <f>1-3/(4*(D6+G6-2)-1)</f>
        <v>0.9903536977491961</v>
      </c>
    </row>
    <row r="7" spans="1:10" ht="15">
      <c r="A7" t="s">
        <v>9</v>
      </c>
      <c r="B7">
        <v>94</v>
      </c>
      <c r="C7">
        <v>19</v>
      </c>
      <c r="D7">
        <v>200</v>
      </c>
      <c r="E7">
        <v>82</v>
      </c>
      <c r="F7">
        <v>17</v>
      </c>
      <c r="G7">
        <v>200</v>
      </c>
      <c r="H7">
        <f>SQRT((C7*C7*(D7-1)+F7*F7*(G7-1))/(D7+G7-2))</f>
        <v>18.027756377319946</v>
      </c>
      <c r="I7">
        <f>(D7+G7)/(D7*G7)+B15*B15/(2*(D7+G7))</f>
        <v>0.010553846153846153</v>
      </c>
      <c r="J7">
        <f>1-3/(4*(D7+G7-2)-1)</f>
        <v>0.9981143934632307</v>
      </c>
    </row>
    <row r="8" spans="1:10" ht="15">
      <c r="A8" t="s">
        <v>10</v>
      </c>
      <c r="B8">
        <v>98</v>
      </c>
      <c r="C8">
        <v>21</v>
      </c>
      <c r="D8">
        <v>50</v>
      </c>
      <c r="E8">
        <v>88</v>
      </c>
      <c r="F8">
        <v>22</v>
      </c>
      <c r="G8">
        <v>45</v>
      </c>
      <c r="H8">
        <f>SQRT((C8*C8*(D8-1)+F8*F8*(G8-1))/(D8+G8-2))</f>
        <v>21.478921900819543</v>
      </c>
      <c r="I8">
        <f>(D8+G8)/(D8*G8)+B16*B16/(2*(D8+G8))</f>
        <v>0.04336305355705622</v>
      </c>
      <c r="J8">
        <f>1-3/(4*(D8+G8-2)-1)</f>
        <v>0.9919137466307277</v>
      </c>
    </row>
    <row r="9" spans="1:10" ht="15">
      <c r="A9" t="s">
        <v>11</v>
      </c>
      <c r="B9">
        <v>96</v>
      </c>
      <c r="C9">
        <v>21</v>
      </c>
      <c r="D9">
        <v>85</v>
      </c>
      <c r="E9">
        <v>92</v>
      </c>
      <c r="F9">
        <v>22</v>
      </c>
      <c r="G9">
        <v>85</v>
      </c>
      <c r="H9">
        <f>SQRT((C9*C9*(D9-1)+F9*F9*(G9-1))/(D9+G9-2))</f>
        <v>21.50581316760657</v>
      </c>
      <c r="I9">
        <f>(D9+G9)/(D9*G9)+B17*B17/(2*(D9+G9))</f>
        <v>0.023631160572337044</v>
      </c>
      <c r="J9">
        <f>1-3/(4*(D9+G9-2)-1)</f>
        <v>0.9955290611028316</v>
      </c>
    </row>
    <row r="10" ht="15">
      <c r="D10" t="s">
        <v>22</v>
      </c>
    </row>
    <row r="11" spans="2:8" ht="15">
      <c r="B11" t="s">
        <v>16</v>
      </c>
      <c r="C11" t="s">
        <v>23</v>
      </c>
      <c r="D11" t="s">
        <v>12</v>
      </c>
      <c r="E11" t="s">
        <v>13</v>
      </c>
      <c r="F11" t="s">
        <v>14</v>
      </c>
      <c r="G11" t="s">
        <v>15</v>
      </c>
      <c r="H11" t="s">
        <v>24</v>
      </c>
    </row>
    <row r="12" spans="1:8" ht="15">
      <c r="A12" t="s">
        <v>6</v>
      </c>
      <c r="B12">
        <f>(B4-E4)/H4</f>
        <v>0.09513029883089881</v>
      </c>
      <c r="C12">
        <f>B12*J4</f>
        <v>0.0945243733606383</v>
      </c>
      <c r="D12">
        <f>J4*J4*I4</f>
        <v>0.03294728577462873</v>
      </c>
      <c r="E12">
        <f>1/D12</f>
        <v>30.35151383456468</v>
      </c>
      <c r="F12">
        <f>C12*E12</f>
        <v>2.8689578257589705</v>
      </c>
      <c r="G12">
        <f>F12*C12</f>
        <v>0.27118644067796605</v>
      </c>
      <c r="H12">
        <f>E12*E12</f>
        <v>921.2143920497713</v>
      </c>
    </row>
    <row r="13" spans="1:8" ht="15">
      <c r="A13" t="s">
        <v>7</v>
      </c>
      <c r="B13">
        <f>(B5-E5)/H5</f>
        <v>0.27899433298516624</v>
      </c>
      <c r="C13">
        <f>B13*J5</f>
        <v>0.27735640148036095</v>
      </c>
      <c r="D13">
        <f>J5*J5*I5</f>
        <v>0.030704880168783876</v>
      </c>
      <c r="E13">
        <f>1/D13</f>
        <v>32.568112772400596</v>
      </c>
      <c r="F13">
        <f>C13*E13</f>
        <v>9.03297456155961</v>
      </c>
      <c r="G13">
        <f>F13*C13</f>
        <v>2.5053533190578148</v>
      </c>
      <c r="H13">
        <f>E13*E13</f>
        <v>1060.6819695558029</v>
      </c>
    </row>
    <row r="14" spans="1:8" ht="15">
      <c r="A14" t="s">
        <v>8</v>
      </c>
      <c r="B14">
        <f>(B6-E6)/H6</f>
        <v>0.3701166050988026</v>
      </c>
      <c r="C14">
        <f>B14*J6</f>
        <v>0.3665463484579782</v>
      </c>
      <c r="D14">
        <f>J6*J6*I6</f>
        <v>0.04987974874207455</v>
      </c>
      <c r="E14">
        <f>1/D14</f>
        <v>20.048216464981515</v>
      </c>
      <c r="F14">
        <f>C14*E14</f>
        <v>7.3486005383340895</v>
      </c>
      <c r="G14">
        <f>F14*C14</f>
        <v>2.6936026936026933</v>
      </c>
      <c r="H14">
        <f>E14*E14</f>
        <v>401.9309834267559</v>
      </c>
    </row>
    <row r="15" spans="1:8" ht="15">
      <c r="A15" t="s">
        <v>9</v>
      </c>
      <c r="B15">
        <f>(B7-E7)/H7</f>
        <v>0.665640235470275</v>
      </c>
      <c r="C15">
        <f>B15*J7</f>
        <v>0.6643850998911356</v>
      </c>
      <c r="D15">
        <f>J7*J7*I7</f>
        <v>0.01051408287558142</v>
      </c>
      <c r="E15">
        <f>1/D15</f>
        <v>95.1105304983342</v>
      </c>
      <c r="F15">
        <f>C15*E15</f>
        <v>63.19001930583467</v>
      </c>
      <c r="G15">
        <f>F15*C15</f>
        <v>41.982507288629755</v>
      </c>
      <c r="H15">
        <f>E15*E15</f>
        <v>9046.01301167456</v>
      </c>
    </row>
    <row r="16" spans="1:8" ht="15">
      <c r="A16" t="s">
        <v>10</v>
      </c>
      <c r="B16">
        <f>(B8-E8)/H8</f>
        <v>0.46557271571523534</v>
      </c>
      <c r="C16">
        <f>B16*J8</f>
        <v>0.46180797677414176</v>
      </c>
      <c r="D16">
        <f>J8*J8*I8</f>
        <v>0.04266459968258572</v>
      </c>
      <c r="E16">
        <f>1/D16</f>
        <v>23.43863548327554</v>
      </c>
      <c r="F16">
        <f>C16*E16</f>
        <v>10.824148830878086</v>
      </c>
      <c r="G16">
        <f>F16*C16</f>
        <v>4.99867827189</v>
      </c>
      <c r="H16">
        <f>E16*E16</f>
        <v>549.3696333178632</v>
      </c>
    </row>
    <row r="17" spans="1:8" ht="15">
      <c r="A17" t="s">
        <v>11</v>
      </c>
      <c r="B17">
        <f>(B9-E9)/H9</f>
        <v>0.18599622199011084</v>
      </c>
      <c r="C17">
        <f>B17*J9</f>
        <v>0.18516464424648887</v>
      </c>
      <c r="D17">
        <f>J9*J9*I9</f>
        <v>0.0234203259925918</v>
      </c>
      <c r="E17">
        <f>1/D17</f>
        <v>42.69795391901526</v>
      </c>
      <c r="F17">
        <f>C17*E17</f>
        <v>7.906151447467437</v>
      </c>
      <c r="G17">
        <f>F17*C17</f>
        <v>1.463939720129171</v>
      </c>
      <c r="H17">
        <f>E17*E17</f>
        <v>1823.1152688703507</v>
      </c>
    </row>
    <row r="19" spans="1:8" ht="15">
      <c r="A19" t="s">
        <v>25</v>
      </c>
      <c r="E19">
        <f>SUM(E12:E17)</f>
        <v>244.21496297257175</v>
      </c>
      <c r="F19">
        <f>SUM(F12:F17)</f>
        <v>101.17085250983287</v>
      </c>
      <c r="G19">
        <f>SUM(G12:G17)</f>
        <v>53.9152677339874</v>
      </c>
      <c r="H19">
        <f>SUM(H12:H17)</f>
        <v>13802.325258895105</v>
      </c>
    </row>
    <row r="20" spans="1:4" ht="15">
      <c r="A20" t="s">
        <v>26</v>
      </c>
      <c r="C20" t="s">
        <v>27</v>
      </c>
      <c r="D20">
        <f>F19/E19</f>
        <v>0.4142696715974588</v>
      </c>
    </row>
    <row r="21" spans="1:4" ht="15">
      <c r="A21" t="s">
        <v>28</v>
      </c>
      <c r="D21">
        <f>1/E19</f>
        <v>0.004094753195414615</v>
      </c>
    </row>
    <row r="22" spans="1:4" ht="15">
      <c r="A22" t="s">
        <v>29</v>
      </c>
      <c r="D22">
        <f>SQRT(D21)</f>
        <v>0.06399025859781014</v>
      </c>
    </row>
    <row r="23" spans="1:4" ht="15">
      <c r="A23" t="s">
        <v>30</v>
      </c>
      <c r="D23">
        <f>D20-1.96*D22</f>
        <v>0.28884876474575094</v>
      </c>
    </row>
    <row r="24" spans="1:4" ht="15">
      <c r="A24" t="s">
        <v>31</v>
      </c>
      <c r="D24">
        <f>D20+1.96*D22</f>
        <v>0.5396905784491667</v>
      </c>
    </row>
    <row r="25" spans="1:4" ht="15">
      <c r="A25" t="s">
        <v>32</v>
      </c>
      <c r="C25" t="s">
        <v>34</v>
      </c>
      <c r="D25">
        <f>D20/D22</f>
        <v>6.473949014665114</v>
      </c>
    </row>
    <row r="26" spans="1:4" ht="15">
      <c r="A26" t="s">
        <v>35</v>
      </c>
      <c r="C26" t="s">
        <v>33</v>
      </c>
      <c r="D26">
        <f>2*(1-NORMSDIST(ABS(D25)))</f>
        <v>9.547407309185019E-11</v>
      </c>
    </row>
    <row r="29" ht="15">
      <c r="D29" t="s">
        <v>36</v>
      </c>
    </row>
    <row r="31" ht="15">
      <c r="A31" t="s">
        <v>38</v>
      </c>
    </row>
    <row r="32" spans="1:2" ht="15">
      <c r="A32" t="s">
        <v>39</v>
      </c>
      <c r="B32">
        <f>G19-((F19*F19)/E19)</f>
        <v>12.003251889503993</v>
      </c>
    </row>
    <row r="33" spans="1:2" ht="15">
      <c r="A33" t="s">
        <v>40</v>
      </c>
      <c r="B33">
        <f>COUNT(B12:B17)-1</f>
        <v>5</v>
      </c>
    </row>
    <row r="34" spans="1:2" ht="15">
      <c r="A34" t="s">
        <v>41</v>
      </c>
      <c r="B34">
        <f>E19-(H19/E19)</f>
        <v>187.69784751455916</v>
      </c>
    </row>
    <row r="35" spans="1:2" ht="15">
      <c r="A35" t="s">
        <v>42</v>
      </c>
      <c r="B35">
        <f>(B32-B33)/B34</f>
        <v>0.03731130634814963</v>
      </c>
    </row>
    <row r="37" ht="15">
      <c r="A37" t="s">
        <v>0</v>
      </c>
    </row>
    <row r="38" spans="2:7" ht="15">
      <c r="B38" t="s">
        <v>23</v>
      </c>
      <c r="C38" t="s">
        <v>43</v>
      </c>
      <c r="D38" t="s">
        <v>44</v>
      </c>
      <c r="E38" t="s">
        <v>45</v>
      </c>
      <c r="F38" t="s">
        <v>46</v>
      </c>
      <c r="G38" t="s">
        <v>47</v>
      </c>
    </row>
    <row r="39" spans="1:7" ht="15">
      <c r="A39" t="s">
        <v>6</v>
      </c>
      <c r="B39">
        <f>C12</f>
        <v>0.0945243733606383</v>
      </c>
      <c r="C39">
        <f>D12</f>
        <v>0.03294728577462873</v>
      </c>
      <c r="D39">
        <f>$B$35</f>
        <v>0.03731130634814963</v>
      </c>
      <c r="E39">
        <f>C39+D39</f>
        <v>0.07025859212277835</v>
      </c>
      <c r="F39">
        <f>1/E39</f>
        <v>14.233134621491976</v>
      </c>
      <c r="G39">
        <f>B39*F39</f>
        <v>1.3453781310541348</v>
      </c>
    </row>
    <row r="40" spans="1:7" ht="15">
      <c r="A40" t="s">
        <v>7</v>
      </c>
      <c r="B40">
        <f aca="true" t="shared" si="0" ref="B40:C43">C13</f>
        <v>0.27735640148036095</v>
      </c>
      <c r="C40">
        <f t="shared" si="0"/>
        <v>0.030704880168783876</v>
      </c>
      <c r="D40">
        <f>$B$35</f>
        <v>0.03731130634814963</v>
      </c>
      <c r="E40">
        <f>C40+D40</f>
        <v>0.0680161865169335</v>
      </c>
      <c r="F40">
        <f>1/E40</f>
        <v>14.702382641682464</v>
      </c>
      <c r="G40">
        <f>B40*F40</f>
        <v>4.077799942684371</v>
      </c>
    </row>
    <row r="41" spans="1:7" ht="15">
      <c r="A41" t="s">
        <v>8</v>
      </c>
      <c r="B41">
        <f t="shared" si="0"/>
        <v>0.3665463484579782</v>
      </c>
      <c r="C41">
        <f t="shared" si="0"/>
        <v>0.04987974874207455</v>
      </c>
      <c r="D41">
        <f>$B$35</f>
        <v>0.03731130634814963</v>
      </c>
      <c r="E41">
        <f>C41+D41</f>
        <v>0.08719105509022418</v>
      </c>
      <c r="F41">
        <f>1/E41</f>
        <v>11.46906639637762</v>
      </c>
      <c r="G41">
        <f>B41*F41</f>
        <v>4.203944407814319</v>
      </c>
    </row>
    <row r="42" spans="1:7" ht="15">
      <c r="A42" t="s">
        <v>9</v>
      </c>
      <c r="B42">
        <f t="shared" si="0"/>
        <v>0.6643850998911356</v>
      </c>
      <c r="C42">
        <f t="shared" si="0"/>
        <v>0.01051408287558142</v>
      </c>
      <c r="D42">
        <f>$B$35</f>
        <v>0.03731130634814963</v>
      </c>
      <c r="E42">
        <f>C42+D42</f>
        <v>0.04782538922373105</v>
      </c>
      <c r="F42">
        <f>1/E42</f>
        <v>20.909395955397642</v>
      </c>
      <c r="G42">
        <f>B42*F42</f>
        <v>13.891891120490168</v>
      </c>
    </row>
    <row r="43" spans="1:7" ht="15">
      <c r="A43" t="s">
        <v>10</v>
      </c>
      <c r="B43">
        <f t="shared" si="0"/>
        <v>0.46180797677414176</v>
      </c>
      <c r="C43">
        <f t="shared" si="0"/>
        <v>0.04266459968258572</v>
      </c>
      <c r="D43">
        <f>$B$35</f>
        <v>0.03731130634814963</v>
      </c>
      <c r="E43">
        <f>C43+D43</f>
        <v>0.07997590603073534</v>
      </c>
      <c r="F43">
        <f>1/E43</f>
        <v>12.50376581686605</v>
      </c>
      <c r="G43">
        <f>B43*F43</f>
        <v>5.774338793944584</v>
      </c>
    </row>
    <row r="44" spans="1:7" ht="15">
      <c r="A44" t="s">
        <v>11</v>
      </c>
      <c r="B44">
        <f>C17</f>
        <v>0.18516464424648887</v>
      </c>
      <c r="C44">
        <f>D17</f>
        <v>0.0234203259925918</v>
      </c>
      <c r="D44">
        <f>$B$35</f>
        <v>0.03731130634814963</v>
      </c>
      <c r="E44">
        <f>C44+D44</f>
        <v>0.06073163234074143</v>
      </c>
      <c r="F44">
        <f>1/E44</f>
        <v>16.465883781772753</v>
      </c>
      <c r="G44">
        <f>B44*F44</f>
        <v>3.0488995126559826</v>
      </c>
    </row>
    <row r="46" spans="1:7" ht="15">
      <c r="A46" t="s">
        <v>25</v>
      </c>
      <c r="F46">
        <f>SUM(F39:F44)</f>
        <v>90.28362921358851</v>
      </c>
      <c r="G46">
        <f>SUM(G39:G44)</f>
        <v>32.34225190864356</v>
      </c>
    </row>
    <row r="48" spans="1:4" ht="15">
      <c r="A48" t="s">
        <v>48</v>
      </c>
      <c r="D48">
        <f>G46/F46</f>
        <v>0.35822941756284377</v>
      </c>
    </row>
    <row r="49" spans="1:4" ht="15">
      <c r="A49" t="s">
        <v>49</v>
      </c>
      <c r="D49">
        <f>1/F46</f>
        <v>0.011076205162668525</v>
      </c>
    </row>
    <row r="50" spans="1:4" ht="15">
      <c r="A50" t="s">
        <v>50</v>
      </c>
      <c r="D50">
        <f>SQRT(D49)</f>
        <v>0.10524355164411986</v>
      </c>
    </row>
    <row r="51" spans="1:4" ht="15">
      <c r="A51" t="s">
        <v>51</v>
      </c>
      <c r="D51">
        <f>D48-1.96*D50</f>
        <v>0.15195205634036885</v>
      </c>
    </row>
    <row r="52" spans="1:4" ht="15">
      <c r="A52" t="s">
        <v>52</v>
      </c>
      <c r="D52">
        <f>D48+1.96*D50</f>
        <v>0.5645067787853186</v>
      </c>
    </row>
    <row r="53" spans="1:4" ht="15">
      <c r="A53" t="s">
        <v>53</v>
      </c>
      <c r="D53">
        <f>D48/D50</f>
        <v>3.403813459034463</v>
      </c>
    </row>
    <row r="54" spans="1:4" ht="15">
      <c r="A54" t="s">
        <v>54</v>
      </c>
      <c r="D54">
        <f>2*(1-NORMSDIST(ABS(D53)))</f>
        <v>0.0006645211831399767</v>
      </c>
    </row>
  </sheetData>
  <sheetProtection/>
  <printOptions/>
  <pageMargins left="0.7" right="0.7" top="0.75" bottom="0.75" header="0.3" footer="0.3"/>
  <pageSetup horizontalDpi="600" verticalDpi="600" orientation="portrait" r:id="rId18"/>
  <legacyDrawing r:id="rId17"/>
  <oleObjects>
    <oleObject progId="Equation.3" shapeId="545048" r:id="rId1"/>
    <oleObject progId="Equation.3" shapeId="548282" r:id="rId2"/>
    <oleObject progId="Equation.3" shapeId="551817" r:id="rId3"/>
    <oleObject progId="Equation.3" shapeId="558113" r:id="rId4"/>
    <oleObject progId="Equation.3" shapeId="562394" r:id="rId5"/>
    <oleObject progId="Equation.3" shapeId="568255" r:id="rId6"/>
    <oleObject progId="Equation.3" shapeId="572802" r:id="rId7"/>
    <oleObject progId="Equation.3" shapeId="581988" r:id="rId8"/>
    <oleObject progId="Equation.3" shapeId="586501" r:id="rId9"/>
    <oleObject progId="Equation.3" shapeId="605158" r:id="rId10"/>
    <oleObject progId="Equation.3" shapeId="612256" r:id="rId11"/>
    <oleObject progId="Equation.3" shapeId="620588" r:id="rId12"/>
    <oleObject progId="Equation.3" shapeId="625718" r:id="rId13"/>
    <oleObject progId="Equation.3" shapeId="671260" r:id="rId14"/>
    <oleObject progId="Equation.3" shapeId="697458" r:id="rId15"/>
    <oleObject progId="Equation.3" shapeId="703342" r:id="rId1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T. Brannick</dc:creator>
  <cp:keywords/>
  <dc:description/>
  <cp:lastModifiedBy>Michael T. Brannick</cp:lastModifiedBy>
  <dcterms:created xsi:type="dcterms:W3CDTF">2010-09-05T17:08:56Z</dcterms:created>
  <dcterms:modified xsi:type="dcterms:W3CDTF">2010-09-05T18:32:29Z</dcterms:modified>
  <cp:category/>
  <cp:version/>
  <cp:contentType/>
  <cp:contentStatus/>
</cp:coreProperties>
</file>