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35" windowHeight="5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<sst xmlns="http://schemas.openxmlformats.org/spreadsheetml/2006/main" count="80" uniqueCount="56">
  <si>
    <t>W</t>
  </si>
  <si>
    <t>DATA</t>
  </si>
  <si>
    <t>Study</t>
  </si>
  <si>
    <t>g</t>
  </si>
  <si>
    <t>Variance</t>
  </si>
  <si>
    <t>Thornhill</t>
  </si>
  <si>
    <t>Kendal</t>
  </si>
  <si>
    <t>Vandamm</t>
  </si>
  <si>
    <t>Leonard</t>
  </si>
  <si>
    <t>professor</t>
  </si>
  <si>
    <t>A</t>
  </si>
  <si>
    <t>Fremont</t>
  </si>
  <si>
    <t>Jeffries</t>
  </si>
  <si>
    <t>Doyle</t>
  </si>
  <si>
    <t>Stella</t>
  </si>
  <si>
    <t>Thornwald</t>
  </si>
  <si>
    <t>B</t>
  </si>
  <si>
    <t>Combined</t>
  </si>
  <si>
    <t>Wg</t>
  </si>
  <si>
    <t>(sum)</t>
  </si>
  <si>
    <t>Borenstein, Hedges, Higgins, &amp; Rothstein, 2009, p 152, Table 19.1</t>
  </si>
  <si>
    <t>W*W</t>
  </si>
  <si>
    <t>Wg^2</t>
  </si>
  <si>
    <t>SEM(A)=</t>
  </si>
  <si>
    <t xml:space="preserve"> </t>
  </si>
  <si>
    <t>ULMA=</t>
  </si>
  <si>
    <t>LLMA=</t>
  </si>
  <si>
    <t>z(A)=</t>
  </si>
  <si>
    <t xml:space="preserve">p(z) = </t>
  </si>
  <si>
    <t>Q(A)=</t>
  </si>
  <si>
    <t>p(Q)=</t>
  </si>
  <si>
    <t>C(A)=</t>
  </si>
  <si>
    <t>T-square=</t>
  </si>
  <si>
    <t>I-square=</t>
  </si>
  <si>
    <t>SEM(B)=</t>
  </si>
  <si>
    <t>z(B)=</t>
  </si>
  <si>
    <t>Q(B)=</t>
  </si>
  <si>
    <t>C(B)=</t>
  </si>
  <si>
    <t>SUM A and B</t>
  </si>
  <si>
    <t>SEM(combine)=</t>
  </si>
  <si>
    <t>z(combine)=</t>
  </si>
  <si>
    <t>Q(combine)=</t>
  </si>
  <si>
    <t>C(combine)=</t>
  </si>
  <si>
    <t>NOTE: 9 df, 10 studies</t>
  </si>
  <si>
    <t>Q-test for difference between means of A and B</t>
  </si>
  <si>
    <t>Q within</t>
  </si>
  <si>
    <t>Qtotal</t>
  </si>
  <si>
    <t>Qbet</t>
  </si>
  <si>
    <t>Q(A)</t>
  </si>
  <si>
    <t>Q(B)</t>
  </si>
  <si>
    <t xml:space="preserve">Q </t>
  </si>
  <si>
    <t>df</t>
  </si>
  <si>
    <t>p(Chisq)</t>
  </si>
  <si>
    <t>Difference</t>
  </si>
  <si>
    <t>Dif LB</t>
  </si>
  <si>
    <t>Dif UB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</si>
</sst>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8.emf" /><Relationship Id="rId5" Type="http://schemas.openxmlformats.org/officeDocument/2006/relationships/image" Target="../media/image14.emf" /><Relationship Id="rId6" Type="http://schemas.openxmlformats.org/officeDocument/2006/relationships/image" Target="../media/image1.emf" /><Relationship Id="rId7" Type="http://schemas.openxmlformats.org/officeDocument/2006/relationships/image" Target="../media/image4.emf" /><Relationship Id="rId8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A65" sqref="A65:M79"/>
    </sheetView>
  </sheetViews>
  <sheetFormatPr defaultColWidth="9.140625" defaultRowHeight="15"/>
  <cols>
    <col min="2" max="2" width="18.421875" style="0" customWidth="1"/>
    <col min="3" max="3" width="11.28125" style="0" customWidth="1"/>
    <col min="4" max="4" width="14.8515625" style="0" customWidth="1"/>
    <col min="6" max="6" width="12.00390625" style="0" bestFit="1" customWidth="1"/>
  </cols>
  <sheetData>
    <row r="1" spans="4:5" ht="15">
      <c r="D1" t="s">
        <v>1</v>
      </c>
      <c r="E1" t="s">
        <v>20</v>
      </c>
    </row>
    <row r="2" spans="2:8" ht="15">
      <c r="B2" t="s">
        <v>2</v>
      </c>
      <c r="C2" t="s">
        <v>3</v>
      </c>
      <c r="D2" t="s">
        <v>4</v>
      </c>
      <c r="E2" t="s">
        <v>0</v>
      </c>
      <c r="F2" t="s">
        <v>18</v>
      </c>
      <c r="G2" t="s">
        <v>22</v>
      </c>
      <c r="H2" t="s">
        <v>21</v>
      </c>
    </row>
    <row r="3" spans="2:8" ht="15">
      <c r="B3" t="s">
        <v>5</v>
      </c>
      <c r="C3">
        <v>0.11</v>
      </c>
      <c r="D3">
        <v>0.01</v>
      </c>
      <c r="E3">
        <f>1/D3</f>
        <v>100</v>
      </c>
      <c r="F3">
        <f>C3*E3</f>
        <v>11</v>
      </c>
      <c r="G3">
        <f>E3*C3*C3</f>
        <v>1.21</v>
      </c>
      <c r="H3">
        <f>E3*E3</f>
        <v>10000</v>
      </c>
    </row>
    <row r="4" spans="2:8" ht="15">
      <c r="B4" t="s">
        <v>6</v>
      </c>
      <c r="C4">
        <v>0.224</v>
      </c>
      <c r="D4">
        <v>0.03</v>
      </c>
      <c r="E4">
        <f>1/D4</f>
        <v>33.333333333333336</v>
      </c>
      <c r="F4">
        <f>C4*E4</f>
        <v>7.466666666666668</v>
      </c>
      <c r="G4">
        <f>E4*C4*C4</f>
        <v>1.6725333333333336</v>
      </c>
      <c r="H4">
        <f>E4*E4</f>
        <v>1111.1111111111113</v>
      </c>
    </row>
    <row r="5" spans="1:8" ht="15">
      <c r="A5" t="s">
        <v>10</v>
      </c>
      <c r="B5" t="s">
        <v>7</v>
      </c>
      <c r="C5">
        <v>0.338</v>
      </c>
      <c r="D5">
        <v>0.02</v>
      </c>
      <c r="E5">
        <f>1/D5</f>
        <v>50</v>
      </c>
      <c r="F5">
        <f>C5*E5</f>
        <v>16.900000000000002</v>
      </c>
      <c r="G5">
        <f>E5*C5*C5</f>
        <v>5.712200000000001</v>
      </c>
      <c r="H5">
        <f>E5*E5</f>
        <v>2500</v>
      </c>
    </row>
    <row r="6" spans="2:8" ht="15">
      <c r="B6" t="s">
        <v>8</v>
      </c>
      <c r="C6">
        <v>0.451</v>
      </c>
      <c r="D6">
        <v>0.015</v>
      </c>
      <c r="E6">
        <f>1/D6</f>
        <v>66.66666666666667</v>
      </c>
      <c r="F6">
        <f>C6*E6</f>
        <v>30.06666666666667</v>
      </c>
      <c r="G6">
        <f>E6*C6*C6</f>
        <v>13.56006666666667</v>
      </c>
      <c r="H6">
        <f>E6*E6</f>
        <v>4444.444444444445</v>
      </c>
    </row>
    <row r="7" spans="2:8" ht="15">
      <c r="B7" t="s">
        <v>9</v>
      </c>
      <c r="C7">
        <v>0.48</v>
      </c>
      <c r="D7">
        <v>0.01</v>
      </c>
      <c r="E7">
        <f>1/D7</f>
        <v>100</v>
      </c>
      <c r="F7">
        <f>C7*E7</f>
        <v>48</v>
      </c>
      <c r="G7">
        <f>E7*C7*C7</f>
        <v>23.04</v>
      </c>
      <c r="H7">
        <f>E7*E7</f>
        <v>10000</v>
      </c>
    </row>
    <row r="8" spans="2:8" ht="15">
      <c r="B8" t="s">
        <v>19</v>
      </c>
      <c r="E8">
        <f>SUM(E3:E7)</f>
        <v>350</v>
      </c>
      <c r="F8">
        <f>SUM(F3:F7)</f>
        <v>113.43333333333334</v>
      </c>
      <c r="G8">
        <f>SUM(G3:G7)</f>
        <v>45.1948</v>
      </c>
      <c r="H8">
        <f>SUM(H3:H7)</f>
        <v>28055.555555555555</v>
      </c>
    </row>
    <row r="9" spans="2:4" ht="15">
      <c r="B9" t="s">
        <v>10</v>
      </c>
      <c r="C9">
        <f>SUM(F3:F7)/SUM(E3:E7)</f>
        <v>0.3240952380952381</v>
      </c>
      <c r="D9">
        <f>1/SUM(E3:E7)</f>
        <v>0.002857142857142857</v>
      </c>
    </row>
    <row r="10" spans="2:8" ht="15">
      <c r="B10" t="s">
        <v>23</v>
      </c>
      <c r="C10">
        <f>SQRT(D9)</f>
        <v>0.05345224838248488</v>
      </c>
      <c r="D10" t="s">
        <v>24</v>
      </c>
      <c r="E10" t="s">
        <v>26</v>
      </c>
      <c r="F10">
        <f>C9-1.96*C10</f>
        <v>0.21932883126556774</v>
      </c>
      <c r="G10" t="s">
        <v>25</v>
      </c>
      <c r="H10">
        <f>C9+1.96*C10</f>
        <v>0.42886164492490847</v>
      </c>
    </row>
    <row r="11" spans="2:6" ht="15">
      <c r="B11" t="s">
        <v>27</v>
      </c>
      <c r="C11">
        <f>C9/C10</f>
        <v>6.063266708186535</v>
      </c>
      <c r="E11" t="s">
        <v>28</v>
      </c>
      <c r="F11">
        <f>(1-NORMSDIST(ABS(C11)))*2</f>
        <v>1.3338419257991063E-09</v>
      </c>
    </row>
    <row r="12" spans="2:6" ht="15">
      <c r="B12" t="s">
        <v>29</v>
      </c>
      <c r="C12">
        <f>G8-(F8*F8/E8)</f>
        <v>8.431596825396824</v>
      </c>
      <c r="E12" t="s">
        <v>30</v>
      </c>
      <c r="F12">
        <f>CHIDIST(C12,4)</f>
        <v>0.07698795972157363</v>
      </c>
    </row>
    <row r="13" spans="2:8" ht="15">
      <c r="B13" t="s">
        <v>31</v>
      </c>
      <c r="C13">
        <f>E8-H8/E8</f>
        <v>269.8412698412699</v>
      </c>
      <c r="E13" t="s">
        <v>32</v>
      </c>
      <c r="F13">
        <f>(C12-4)/C13</f>
        <v>0.016422976470588227</v>
      </c>
      <c r="G13" t="s">
        <v>33</v>
      </c>
      <c r="H13">
        <f>(C12-4)/C12*100</f>
        <v>52.559401465312064</v>
      </c>
    </row>
    <row r="16" spans="2:8" ht="15">
      <c r="B16" t="s">
        <v>2</v>
      </c>
      <c r="C16" t="s">
        <v>3</v>
      </c>
      <c r="D16" t="s">
        <v>4</v>
      </c>
      <c r="E16" t="s">
        <v>0</v>
      </c>
      <c r="F16" t="s">
        <v>18</v>
      </c>
      <c r="G16" t="s">
        <v>22</v>
      </c>
      <c r="H16" t="s">
        <v>21</v>
      </c>
    </row>
    <row r="17" spans="2:8" ht="15">
      <c r="B17" t="s">
        <v>12</v>
      </c>
      <c r="C17">
        <v>0.44</v>
      </c>
      <c r="D17">
        <v>0.015</v>
      </c>
      <c r="E17">
        <f>1/D17</f>
        <v>66.66666666666667</v>
      </c>
      <c r="F17">
        <f>C17*E17</f>
        <v>29.333333333333336</v>
      </c>
      <c r="G17">
        <f>E17*C17*C17</f>
        <v>12.906666666666668</v>
      </c>
      <c r="H17">
        <f>E17*E17</f>
        <v>4444.444444444445</v>
      </c>
    </row>
    <row r="18" spans="1:8" ht="15">
      <c r="A18" t="s">
        <v>16</v>
      </c>
      <c r="B18" t="s">
        <v>11</v>
      </c>
      <c r="C18">
        <v>0.492</v>
      </c>
      <c r="D18">
        <v>0.02</v>
      </c>
      <c r="E18">
        <f>1/D18</f>
        <v>50</v>
      </c>
      <c r="F18">
        <f>C18*E18</f>
        <v>24.6</v>
      </c>
      <c r="G18">
        <f>E18*C18*C18</f>
        <v>12.103200000000001</v>
      </c>
      <c r="H18">
        <f>E18*E18</f>
        <v>2500</v>
      </c>
    </row>
    <row r="19" spans="2:8" ht="15">
      <c r="B19" t="s">
        <v>13</v>
      </c>
      <c r="C19">
        <v>0.651</v>
      </c>
      <c r="D19">
        <v>0.015</v>
      </c>
      <c r="E19">
        <f>1/D19</f>
        <v>66.66666666666667</v>
      </c>
      <c r="F19">
        <f>C19*E19</f>
        <v>43.400000000000006</v>
      </c>
      <c r="G19">
        <f>E19*C19*C19</f>
        <v>28.253400000000006</v>
      </c>
      <c r="H19">
        <f>E19*E19</f>
        <v>4444.444444444445</v>
      </c>
    </row>
    <row r="20" spans="2:8" ht="15">
      <c r="B20" t="s">
        <v>14</v>
      </c>
      <c r="C20">
        <v>0.71</v>
      </c>
      <c r="D20">
        <v>0.025</v>
      </c>
      <c r="E20">
        <f>1/D20</f>
        <v>40</v>
      </c>
      <c r="F20">
        <f>C20*E20</f>
        <v>28.4</v>
      </c>
      <c r="G20">
        <f>E20*C20*C20</f>
        <v>20.163999999999998</v>
      </c>
      <c r="H20">
        <f>E20*E20</f>
        <v>1600</v>
      </c>
    </row>
    <row r="21" spans="2:8" ht="15">
      <c r="B21" t="s">
        <v>15</v>
      </c>
      <c r="C21">
        <v>0.74</v>
      </c>
      <c r="D21">
        <v>0.012</v>
      </c>
      <c r="E21">
        <f>1/D21</f>
        <v>83.33333333333333</v>
      </c>
      <c r="F21">
        <f>C21*E21</f>
        <v>61.666666666666664</v>
      </c>
      <c r="G21">
        <f>E21*C21*C21</f>
        <v>45.63333333333333</v>
      </c>
      <c r="H21">
        <f>E21*E21</f>
        <v>6944.444444444443</v>
      </c>
    </row>
    <row r="22" spans="2:8" ht="15">
      <c r="B22" t="s">
        <v>19</v>
      </c>
      <c r="E22">
        <f>SUM(E17:E21)</f>
        <v>306.6666666666667</v>
      </c>
      <c r="F22">
        <f>SUM(F17:F21)</f>
        <v>187.4</v>
      </c>
      <c r="G22">
        <f>SUM(G17:G21)</f>
        <v>119.0606</v>
      </c>
      <c r="H22">
        <f>SUM(H17:H21)</f>
        <v>19933.333333333336</v>
      </c>
    </row>
    <row r="23" spans="2:4" ht="15">
      <c r="B23" t="s">
        <v>16</v>
      </c>
      <c r="C23">
        <f>SUM(F17:F21)/SUM(E17:E21)</f>
        <v>0.6110869565217392</v>
      </c>
      <c r="D23">
        <f>1/SUM(E17:E21)</f>
        <v>0.003260869565217391</v>
      </c>
    </row>
    <row r="24" spans="2:8" ht="15">
      <c r="B24" t="s">
        <v>34</v>
      </c>
      <c r="C24">
        <f>SQRT(D23)</f>
        <v>0.05710402407201607</v>
      </c>
      <c r="D24" t="s">
        <v>24</v>
      </c>
      <c r="E24" t="s">
        <v>26</v>
      </c>
      <c r="F24">
        <f>C23-1.96*C24</f>
        <v>0.4991630693405877</v>
      </c>
      <c r="G24" t="s">
        <v>25</v>
      </c>
      <c r="H24">
        <f>C23+1.96*C24</f>
        <v>0.7230108437028907</v>
      </c>
    </row>
    <row r="25" spans="2:6" ht="15">
      <c r="B25" t="s">
        <v>35</v>
      </c>
      <c r="C25">
        <f>C23/C24</f>
        <v>10.701294111095814</v>
      </c>
      <c r="E25" t="s">
        <v>28</v>
      </c>
      <c r="F25">
        <f>(1-NORMSDIST(ABS(C25)))*2</f>
        <v>0</v>
      </c>
    </row>
    <row r="26" spans="2:6" ht="15">
      <c r="B26" t="s">
        <v>36</v>
      </c>
      <c r="C26">
        <f>G22-(F22*F22/E22)</f>
        <v>4.542904347826081</v>
      </c>
      <c r="E26" t="s">
        <v>30</v>
      </c>
      <c r="F26">
        <f>CHIDIST(C26,4)</f>
        <v>0.33749040536723596</v>
      </c>
    </row>
    <row r="27" spans="2:8" ht="15">
      <c r="B27" t="s">
        <v>37</v>
      </c>
      <c r="C27">
        <f>E22-H22/E22</f>
        <v>241.66666666666669</v>
      </c>
      <c r="E27" t="s">
        <v>32</v>
      </c>
      <c r="F27">
        <f>(C26-4)/C27</f>
        <v>0.002246500749625162</v>
      </c>
      <c r="G27" t="s">
        <v>33</v>
      </c>
      <c r="H27">
        <f>(C26-4)/C26*100</f>
        <v>11.950600458622407</v>
      </c>
    </row>
    <row r="29" spans="1:8" ht="15">
      <c r="A29" t="s">
        <v>38</v>
      </c>
      <c r="E29">
        <f>E8+E22</f>
        <v>656.6666666666667</v>
      </c>
      <c r="F29">
        <f>F8+F22</f>
        <v>300.83333333333337</v>
      </c>
      <c r="G29">
        <f>G8+G22</f>
        <v>164.2554</v>
      </c>
      <c r="H29">
        <f>H8+H22</f>
        <v>47988.88888888889</v>
      </c>
    </row>
    <row r="30" spans="1:4" ht="15">
      <c r="A30" t="s">
        <v>17</v>
      </c>
      <c r="C30">
        <f>F29/E29</f>
        <v>0.4581218274111675</v>
      </c>
      <c r="D30">
        <f>1/(E8+E22)</f>
        <v>0.0015228426395939084</v>
      </c>
    </row>
    <row r="31" spans="2:8" ht="15">
      <c r="B31" t="s">
        <v>39</v>
      </c>
      <c r="C31">
        <f>SQRT(D30)</f>
        <v>0.03902361643407628</v>
      </c>
      <c r="D31" t="s">
        <v>24</v>
      </c>
      <c r="E31" t="s">
        <v>26</v>
      </c>
      <c r="F31">
        <f>C30-1.96*C31</f>
        <v>0.381635539200378</v>
      </c>
      <c r="G31" t="s">
        <v>25</v>
      </c>
      <c r="H31">
        <f>C30+1.96*C31</f>
        <v>0.5346081156219571</v>
      </c>
    </row>
    <row r="32" spans="2:6" ht="15">
      <c r="B32" t="s">
        <v>40</v>
      </c>
      <c r="C32">
        <f>C30/C31</f>
        <v>11.739604610584617</v>
      </c>
      <c r="E32" t="s">
        <v>28</v>
      </c>
      <c r="F32">
        <f>(1-NORMSDIST(ABS(C32)))*2</f>
        <v>0</v>
      </c>
    </row>
    <row r="33" spans="2:7" ht="15">
      <c r="B33" t="s">
        <v>41</v>
      </c>
      <c r="C33">
        <f>G29-(F29*F29/E29)</f>
        <v>26.43708358714042</v>
      </c>
      <c r="E33" t="s">
        <v>30</v>
      </c>
      <c r="F33">
        <f>CHIDIST(C33,9)</f>
        <v>0.001732120401762529</v>
      </c>
      <c r="G33" t="s">
        <v>43</v>
      </c>
    </row>
    <row r="34" spans="2:8" ht="15">
      <c r="B34" t="s">
        <v>42</v>
      </c>
      <c r="C34">
        <f>E29-H29/E29</f>
        <v>583.5871404399325</v>
      </c>
      <c r="E34" t="s">
        <v>32</v>
      </c>
      <c r="F34">
        <f>(C33-9)/C34</f>
        <v>0.029879142939982565</v>
      </c>
      <c r="G34" t="s">
        <v>33</v>
      </c>
      <c r="H34">
        <f>(C33-9)/C33*100</f>
        <v>65.95691060122154</v>
      </c>
    </row>
    <row r="35" ht="15">
      <c r="A35" t="s">
        <v>44</v>
      </c>
    </row>
    <row r="36" spans="2:4" ht="15">
      <c r="B36" t="s">
        <v>50</v>
      </c>
      <c r="C36" t="s">
        <v>51</v>
      </c>
      <c r="D36" t="s">
        <v>52</v>
      </c>
    </row>
    <row r="37" spans="1:4" ht="15">
      <c r="A37" t="s">
        <v>48</v>
      </c>
      <c r="B37">
        <f>C12</f>
        <v>8.431596825396824</v>
      </c>
      <c r="C37">
        <f>4</f>
        <v>4</v>
      </c>
      <c r="D37">
        <f>CHIDIST(B37,C37)</f>
        <v>0.07698795972157363</v>
      </c>
    </row>
    <row r="38" spans="1:4" ht="15">
      <c r="A38" t="s">
        <v>49</v>
      </c>
      <c r="B38">
        <f>C26</f>
        <v>4.542904347826081</v>
      </c>
      <c r="C38">
        <v>4</v>
      </c>
      <c r="D38">
        <f>CHIDIST(B38,C38)</f>
        <v>0.33749040536723596</v>
      </c>
    </row>
    <row r="39" spans="1:4" ht="15">
      <c r="A39" t="s">
        <v>45</v>
      </c>
      <c r="B39">
        <f>C12+C26</f>
        <v>12.974501173222905</v>
      </c>
      <c r="C39">
        <v>8</v>
      </c>
      <c r="D39">
        <f>CHIDIST(B39,C39)</f>
        <v>0.11272996218617454</v>
      </c>
    </row>
    <row r="40" spans="1:4" ht="15">
      <c r="A40" t="s">
        <v>46</v>
      </c>
      <c r="B40">
        <f>C33</f>
        <v>26.43708358714042</v>
      </c>
      <c r="C40">
        <v>9</v>
      </c>
      <c r="D40">
        <f>CHIDIST(B40,C40)</f>
        <v>0.001732120401762529</v>
      </c>
    </row>
    <row r="41" spans="1:4" ht="15">
      <c r="A41" t="s">
        <v>47</v>
      </c>
      <c r="B41">
        <f>B40-B39</f>
        <v>13.462582413917517</v>
      </c>
      <c r="C41">
        <v>1</v>
      </c>
      <c r="D41">
        <f>CHIDIST(B41,C41)</f>
        <v>0.00024336855361126042</v>
      </c>
    </row>
    <row r="43" spans="1:2" ht="15">
      <c r="A43" t="s">
        <v>53</v>
      </c>
      <c r="B43">
        <f>C9-C23</f>
        <v>-0.28699171842650106</v>
      </c>
    </row>
    <row r="44" spans="1:2" ht="15">
      <c r="A44" t="s">
        <v>54</v>
      </c>
      <c r="B44">
        <f>B43-1.96*SQRT(D9+D23)</f>
        <v>-0.4402984584014256</v>
      </c>
    </row>
    <row r="45" spans="1:2" ht="15">
      <c r="A45" t="s">
        <v>55</v>
      </c>
      <c r="B45">
        <f>B43+1.96*SQRT(D9+D23)</f>
        <v>-0.1336849784515765</v>
      </c>
    </row>
  </sheetData>
  <sheetProtection/>
  <printOptions/>
  <pageMargins left="0.7" right="0.7" top="0.75" bottom="0.75" header="0.3" footer="0.3"/>
  <pageSetup horizontalDpi="600" verticalDpi="600" orientation="portrait" r:id="rId10"/>
  <legacyDrawing r:id="rId9"/>
  <oleObjects>
    <oleObject progId="Equation.3" shapeId="568255" r:id="rId1"/>
    <oleObject progId="Equation.3" shapeId="572802" r:id="rId2"/>
    <oleObject progId="Equation.3" shapeId="581988" r:id="rId3"/>
    <oleObject progId="Equation.3" shapeId="620588" r:id="rId4"/>
    <oleObject progId="Equation.3" shapeId="212618" r:id="rId5"/>
    <oleObject progId="Equation.3" shapeId="326291" r:id="rId6"/>
    <oleObject progId="Equation.3" shapeId="339427" r:id="rId7"/>
    <oleObject progId="Equation.3" shapeId="342068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T. Brannick</dc:creator>
  <cp:keywords/>
  <dc:description/>
  <cp:lastModifiedBy>Michael T. Brannick</cp:lastModifiedBy>
  <dcterms:created xsi:type="dcterms:W3CDTF">2010-09-05T17:08:56Z</dcterms:created>
  <dcterms:modified xsi:type="dcterms:W3CDTF">2010-09-22T23:23:09Z</dcterms:modified>
  <cp:category/>
  <cp:version/>
  <cp:contentType/>
  <cp:contentStatus/>
</cp:coreProperties>
</file>