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'Sheet1'!$A$1:$S$22</definedName>
  </definedNames>
  <calcPr fullCalcOnLoad="1"/>
</workbook>
</file>

<file path=xl/sharedStrings.xml><?xml version="1.0" encoding="utf-8"?>
<sst xmlns="http://schemas.openxmlformats.org/spreadsheetml/2006/main" count="33" uniqueCount="33">
  <si>
    <t>ut</t>
  </si>
  <si>
    <t>rxx</t>
  </si>
  <si>
    <t>ryyi</t>
  </si>
  <si>
    <t>N</t>
  </si>
  <si>
    <t>r</t>
  </si>
  <si>
    <t>Study</t>
  </si>
  <si>
    <t>d1</t>
  </si>
  <si>
    <t>correct rel</t>
  </si>
  <si>
    <t>correct rr</t>
  </si>
  <si>
    <t>Ut</t>
  </si>
  <si>
    <t>rC</t>
  </si>
  <si>
    <t>A</t>
  </si>
  <si>
    <t>w</t>
  </si>
  <si>
    <t>e1</t>
  </si>
  <si>
    <t>Nr</t>
  </si>
  <si>
    <t>e2</t>
  </si>
  <si>
    <t>sampling</t>
  </si>
  <si>
    <t>simplev</t>
  </si>
  <si>
    <t>arr</t>
  </si>
  <si>
    <t>e3</t>
  </si>
  <si>
    <t>refined err</t>
  </si>
  <si>
    <t>rbarC=</t>
  </si>
  <si>
    <t>sum(w)=</t>
  </si>
  <si>
    <t>w*rC</t>
  </si>
  <si>
    <t>sum(wrC)=</t>
  </si>
  <si>
    <t>w*e3</t>
  </si>
  <si>
    <t>sum(we3)=</t>
  </si>
  <si>
    <t>rbar=</t>
  </si>
  <si>
    <t>ave err=</t>
  </si>
  <si>
    <t>var_rho=</t>
  </si>
  <si>
    <t>w*(dev**2)</t>
  </si>
  <si>
    <t>sum(w*(dev**2))=</t>
  </si>
  <si>
    <t>Var(rC)=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</si>
</sst>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tabSelected="1" workbookViewId="0" topLeftCell="A1">
      <selection activeCell="H17" sqref="H17"/>
    </sheetView>
  </sheetViews>
  <sheetFormatPr defaultColWidth="9.140625" defaultRowHeight="12.75"/>
  <cols>
    <col min="1" max="7" width="5.7109375" style="0" customWidth="1"/>
    <col min="8" max="8" width="8.7109375" style="0" customWidth="1"/>
    <col min="9" max="18" width="5.7109375" style="0" customWidth="1"/>
  </cols>
  <sheetData>
    <row r="2" spans="8:16" ht="12.75">
      <c r="H2" t="s">
        <v>7</v>
      </c>
      <c r="J2" t="s">
        <v>8</v>
      </c>
      <c r="M2" t="s">
        <v>16</v>
      </c>
      <c r="N2" t="s">
        <v>17</v>
      </c>
      <c r="P2" t="s">
        <v>20</v>
      </c>
    </row>
    <row r="3" spans="1:19" ht="12.75">
      <c r="A3" t="s">
        <v>5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14</v>
      </c>
      <c r="H3" t="s">
        <v>6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15</v>
      </c>
      <c r="O3" t="s">
        <v>18</v>
      </c>
      <c r="P3" t="s">
        <v>19</v>
      </c>
      <c r="Q3" t="s">
        <v>23</v>
      </c>
      <c r="R3" t="s">
        <v>25</v>
      </c>
      <c r="S3" t="s">
        <v>30</v>
      </c>
    </row>
    <row r="4" spans="1:19" ht="12.75">
      <c r="A4">
        <v>1</v>
      </c>
      <c r="B4">
        <v>0.468</v>
      </c>
      <c r="C4">
        <v>0.55</v>
      </c>
      <c r="D4">
        <v>0.8</v>
      </c>
      <c r="E4">
        <v>68</v>
      </c>
      <c r="F4">
        <v>0.35</v>
      </c>
      <c r="G4">
        <f>E4*F4</f>
        <v>23.799999999999997</v>
      </c>
      <c r="H4">
        <f>F4/SQRT(C4*D4)</f>
        <v>0.5276448530110862</v>
      </c>
      <c r="I4">
        <f>1/B4</f>
        <v>2.1367521367521367</v>
      </c>
      <c r="J4">
        <f>(I4*H4)/SQRT((I4*I4-1)*H4*H4+1)</f>
        <v>0.7986786221101856</v>
      </c>
      <c r="K4">
        <f>F4/J4</f>
        <v>0.43822382408992794</v>
      </c>
      <c r="L4">
        <f>E4*K4*K4</f>
        <v>13.058728160000006</v>
      </c>
      <c r="M4">
        <f>(1-0.28*0.28)*(1-0.28*0.28)/(E4-1)</f>
        <v>0.012676814328358208</v>
      </c>
      <c r="N4">
        <f>M4/(K4*K4)</f>
        <v>0.06601128101960257</v>
      </c>
      <c r="O4">
        <f>1/((I4*I4-1)*F4*F4+1)</f>
        <v>0.6959913637889508</v>
      </c>
      <c r="P4">
        <f>N4*O4*O4</f>
        <v>0.03197612714971771</v>
      </c>
      <c r="Q4">
        <f>J4*L4</f>
        <v>10.429727013340285</v>
      </c>
      <c r="R4">
        <f>L4*P4</f>
        <v>0.4175675520577594</v>
      </c>
      <c r="S4">
        <f>L4*(J4-0.573598)*(J4-0.573598)</f>
        <v>0.6615719679800187</v>
      </c>
    </row>
    <row r="5" spans="1:19" ht="12.75">
      <c r="A5">
        <v>2</v>
      </c>
      <c r="B5">
        <v>0.468</v>
      </c>
      <c r="C5">
        <v>0.55</v>
      </c>
      <c r="D5">
        <v>0.6</v>
      </c>
      <c r="E5">
        <v>68</v>
      </c>
      <c r="F5">
        <v>0.07</v>
      </c>
      <c r="G5">
        <f aca="true" t="shared" si="0" ref="G5:G15">E5*F5</f>
        <v>4.760000000000001</v>
      </c>
      <c r="H5">
        <f aca="true" t="shared" si="1" ref="H5:H15">F5/SQRT(C5*D5)</f>
        <v>0.1218543591689885</v>
      </c>
      <c r="I5">
        <f aca="true" t="shared" si="2" ref="I5:I15">1/B5</f>
        <v>2.1367521367521367</v>
      </c>
      <c r="J5">
        <f aca="true" t="shared" si="3" ref="J5:J15">(I5*H5)/SQRT((I5*I5-1)*H5*H5+1)</f>
        <v>0.25374196221946993</v>
      </c>
      <c r="K5">
        <f aca="true" t="shared" si="4" ref="K5:K15">F5/J5</f>
        <v>0.27587080744435427</v>
      </c>
      <c r="L5">
        <f aca="true" t="shared" si="5" ref="L5:L15">E5*K5*K5</f>
        <v>5.1751197632</v>
      </c>
      <c r="M5">
        <f aca="true" t="shared" si="6" ref="M5:M15">(1-0.28*0.28)*(1-0.28*0.28)/(E5-1)</f>
        <v>0.012676814328358208</v>
      </c>
      <c r="N5">
        <f aca="true" t="shared" si="7" ref="N5:N15">M5/(K5*K5)</f>
        <v>0.16657071020040162</v>
      </c>
      <c r="O5">
        <f aca="true" t="shared" si="8" ref="O5:O15">1/((I5*I5-1)*F5*F5+1)</f>
        <v>0.9828280504165733</v>
      </c>
      <c r="P5">
        <f aca="true" t="shared" si="9" ref="P5:P15">N5*O5*O5</f>
        <v>0.16089914020529902</v>
      </c>
      <c r="Q5">
        <f aca="true" t="shared" si="10" ref="Q5:Q15">J5*L5</f>
        <v>1.3131450434351264</v>
      </c>
      <c r="R5">
        <f aca="true" t="shared" si="11" ref="R5:R15">L5*P5</f>
        <v>0.8326723203583306</v>
      </c>
      <c r="S5">
        <f aca="true" t="shared" si="12" ref="S5:S15">L5*(J5-0.573598)*(J5-0.573598)</f>
        <v>0.5294555571012964</v>
      </c>
    </row>
    <row r="6" spans="1:19" ht="12.75">
      <c r="A6">
        <v>3</v>
      </c>
      <c r="B6">
        <v>0.468</v>
      </c>
      <c r="C6">
        <v>0.55</v>
      </c>
      <c r="D6">
        <v>0.8</v>
      </c>
      <c r="E6">
        <v>68</v>
      </c>
      <c r="F6">
        <v>0.11</v>
      </c>
      <c r="G6">
        <f t="shared" si="0"/>
        <v>7.48</v>
      </c>
      <c r="H6">
        <f t="shared" si="1"/>
        <v>0.16583123951776998</v>
      </c>
      <c r="I6">
        <f t="shared" si="2"/>
        <v>2.1367521367521367</v>
      </c>
      <c r="J6">
        <f t="shared" si="3"/>
        <v>0.33814895382159926</v>
      </c>
      <c r="K6">
        <f t="shared" si="4"/>
        <v>0.3253004297568634</v>
      </c>
      <c r="L6">
        <f t="shared" si="5"/>
        <v>7.195785132800002</v>
      </c>
      <c r="M6">
        <f t="shared" si="6"/>
        <v>0.012676814328358208</v>
      </c>
      <c r="N6">
        <f t="shared" si="7"/>
        <v>0.11979559678610503</v>
      </c>
      <c r="O6">
        <f t="shared" si="8"/>
        <v>0.9586394185988135</v>
      </c>
      <c r="P6">
        <f t="shared" si="9"/>
        <v>0.11009089977250888</v>
      </c>
      <c r="Q6">
        <f t="shared" si="10"/>
        <v>2.433247214581338</v>
      </c>
      <c r="R6">
        <f t="shared" si="11"/>
        <v>0.7921904598395946</v>
      </c>
      <c r="S6">
        <f t="shared" si="12"/>
        <v>0.3989073676475745</v>
      </c>
    </row>
    <row r="7" spans="1:19" ht="12.75">
      <c r="A7">
        <v>4</v>
      </c>
      <c r="B7">
        <v>0.468</v>
      </c>
      <c r="C7">
        <v>0.55</v>
      </c>
      <c r="D7">
        <v>0.6</v>
      </c>
      <c r="E7">
        <v>68</v>
      </c>
      <c r="F7">
        <v>0.31</v>
      </c>
      <c r="G7">
        <f t="shared" si="0"/>
        <v>21.08</v>
      </c>
      <c r="H7">
        <f t="shared" si="1"/>
        <v>0.5396407334626633</v>
      </c>
      <c r="I7">
        <f t="shared" si="2"/>
        <v>2.1367521367521367</v>
      </c>
      <c r="J7">
        <f t="shared" si="3"/>
        <v>0.8076375850768978</v>
      </c>
      <c r="K7">
        <f t="shared" si="4"/>
        <v>0.38383552936120957</v>
      </c>
      <c r="L7">
        <f t="shared" si="5"/>
        <v>10.018420524799998</v>
      </c>
      <c r="M7">
        <f t="shared" si="6"/>
        <v>0.012676814328358208</v>
      </c>
      <c r="N7">
        <f t="shared" si="7"/>
        <v>0.08604384016367361</v>
      </c>
      <c r="O7">
        <f t="shared" si="8"/>
        <v>0.7447875845841124</v>
      </c>
      <c r="P7">
        <f t="shared" si="9"/>
        <v>0.047729253482409126</v>
      </c>
      <c r="Q7">
        <f t="shared" si="10"/>
        <v>8.091252958934296</v>
      </c>
      <c r="R7">
        <f t="shared" si="11"/>
        <v>0.4781717327215494</v>
      </c>
      <c r="S7">
        <f t="shared" si="12"/>
        <v>0.5487542493697305</v>
      </c>
    </row>
    <row r="8" spans="1:19" ht="12.75">
      <c r="A8">
        <v>5</v>
      </c>
      <c r="B8">
        <v>0.603</v>
      </c>
      <c r="C8">
        <v>0.67</v>
      </c>
      <c r="D8">
        <v>0.8</v>
      </c>
      <c r="E8">
        <v>68</v>
      </c>
      <c r="F8">
        <v>0.18</v>
      </c>
      <c r="G8">
        <f t="shared" si="0"/>
        <v>12.24</v>
      </c>
      <c r="H8">
        <f t="shared" si="1"/>
        <v>0.24586126411866882</v>
      </c>
      <c r="I8">
        <f t="shared" si="2"/>
        <v>1.658374792703151</v>
      </c>
      <c r="J8">
        <f t="shared" si="3"/>
        <v>0.38773523850676817</v>
      </c>
      <c r="K8">
        <f t="shared" si="4"/>
        <v>0.4642343076507811</v>
      </c>
      <c r="L8">
        <f t="shared" si="5"/>
        <v>14.654917483200006</v>
      </c>
      <c r="M8">
        <f t="shared" si="6"/>
        <v>0.012676814328358208</v>
      </c>
      <c r="N8">
        <f t="shared" si="7"/>
        <v>0.05882144169808926</v>
      </c>
      <c r="O8">
        <f t="shared" si="8"/>
        <v>0.9463363817071935</v>
      </c>
      <c r="P8">
        <f t="shared" si="9"/>
        <v>0.052677691951091773</v>
      </c>
      <c r="Q8">
        <f t="shared" si="10"/>
        <v>5.682227925645561</v>
      </c>
      <c r="R8">
        <f t="shared" si="11"/>
        <v>0.7719872287486791</v>
      </c>
      <c r="S8">
        <f t="shared" si="12"/>
        <v>0.5062536278003786</v>
      </c>
    </row>
    <row r="9" spans="1:19" ht="12.75">
      <c r="A9">
        <v>6</v>
      </c>
      <c r="B9">
        <v>0.603</v>
      </c>
      <c r="C9">
        <v>0.67</v>
      </c>
      <c r="D9">
        <v>0.6</v>
      </c>
      <c r="E9">
        <v>68</v>
      </c>
      <c r="F9">
        <v>0.36</v>
      </c>
      <c r="G9">
        <f t="shared" si="0"/>
        <v>24.48</v>
      </c>
      <c r="H9">
        <f t="shared" si="1"/>
        <v>0.5677922680888606</v>
      </c>
      <c r="I9">
        <f t="shared" si="2"/>
        <v>1.658374792703151</v>
      </c>
      <c r="J9">
        <f t="shared" si="3"/>
        <v>0.7528694246082402</v>
      </c>
      <c r="K9">
        <f t="shared" si="4"/>
        <v>0.4781705674756655</v>
      </c>
      <c r="L9">
        <f t="shared" si="5"/>
        <v>15.5480022288</v>
      </c>
      <c r="M9">
        <f t="shared" si="6"/>
        <v>0.012676814328358208</v>
      </c>
      <c r="N9">
        <f t="shared" si="7"/>
        <v>0.05544270972199941</v>
      </c>
      <c r="O9">
        <f t="shared" si="8"/>
        <v>0.8151109698502274</v>
      </c>
      <c r="P9">
        <f t="shared" si="9"/>
        <v>0.036836463072619945</v>
      </c>
      <c r="Q9">
        <f t="shared" si="10"/>
        <v>11.705615491804293</v>
      </c>
      <c r="R9">
        <f t="shared" si="11"/>
        <v>0.5727334099542037</v>
      </c>
      <c r="S9">
        <f t="shared" si="12"/>
        <v>0.49968548438296195</v>
      </c>
    </row>
    <row r="10" spans="1:19" ht="12.75">
      <c r="A10">
        <v>7</v>
      </c>
      <c r="B10">
        <v>0.603</v>
      </c>
      <c r="C10">
        <v>0.67</v>
      </c>
      <c r="D10">
        <v>0.8</v>
      </c>
      <c r="E10">
        <v>68</v>
      </c>
      <c r="F10">
        <v>0.4</v>
      </c>
      <c r="G10">
        <f t="shared" si="0"/>
        <v>27.200000000000003</v>
      </c>
      <c r="H10">
        <f t="shared" si="1"/>
        <v>0.546358364708153</v>
      </c>
      <c r="I10">
        <f t="shared" si="2"/>
        <v>1.658374792703151</v>
      </c>
      <c r="J10">
        <f t="shared" si="3"/>
        <v>0.7343258021465018</v>
      </c>
      <c r="K10">
        <f t="shared" si="4"/>
        <v>0.544717343215727</v>
      </c>
      <c r="L10">
        <f t="shared" si="5"/>
        <v>20.176754912000003</v>
      </c>
      <c r="M10">
        <f t="shared" si="6"/>
        <v>0.012676814328358208</v>
      </c>
      <c r="N10">
        <f t="shared" si="7"/>
        <v>0.04272358851004702</v>
      </c>
      <c r="O10">
        <f t="shared" si="8"/>
        <v>0.7812297902617519</v>
      </c>
      <c r="P10">
        <f t="shared" si="9"/>
        <v>0.026075059906818975</v>
      </c>
      <c r="Q10">
        <f t="shared" si="10"/>
        <v>14.816311735467773</v>
      </c>
      <c r="R10">
        <f t="shared" si="11"/>
        <v>0.5261100930556041</v>
      </c>
      <c r="S10">
        <f t="shared" si="12"/>
        <v>0.5212347126638585</v>
      </c>
    </row>
    <row r="11" spans="1:19" ht="12.75">
      <c r="A11">
        <v>8</v>
      </c>
      <c r="B11">
        <v>0.603</v>
      </c>
      <c r="C11">
        <v>0.67</v>
      </c>
      <c r="D11">
        <v>0.6</v>
      </c>
      <c r="E11">
        <v>68</v>
      </c>
      <c r="F11">
        <v>0.13</v>
      </c>
      <c r="G11">
        <f t="shared" si="0"/>
        <v>8.84</v>
      </c>
      <c r="H11">
        <f t="shared" si="1"/>
        <v>0.20503609680986634</v>
      </c>
      <c r="I11">
        <f t="shared" si="2"/>
        <v>1.658374792703151</v>
      </c>
      <c r="J11">
        <f t="shared" si="3"/>
        <v>0.32816793238458813</v>
      </c>
      <c r="K11">
        <f t="shared" si="4"/>
        <v>0.39613864479497585</v>
      </c>
      <c r="L11">
        <f t="shared" si="5"/>
        <v>10.670956161200003</v>
      </c>
      <c r="M11">
        <f t="shared" si="6"/>
        <v>0.012676814328358208</v>
      </c>
      <c r="N11">
        <f t="shared" si="7"/>
        <v>0.0807822055780444</v>
      </c>
      <c r="O11">
        <f t="shared" si="8"/>
        <v>0.9712712555880296</v>
      </c>
      <c r="P11">
        <f t="shared" si="9"/>
        <v>0.07620733575045242</v>
      </c>
      <c r="Q11">
        <f t="shared" si="10"/>
        <v>3.5018656199875866</v>
      </c>
      <c r="R11">
        <f t="shared" si="11"/>
        <v>0.8132051389549275</v>
      </c>
      <c r="S11">
        <f t="shared" si="12"/>
        <v>0.6427748412648834</v>
      </c>
    </row>
    <row r="12" spans="1:19" ht="12.75">
      <c r="A12">
        <v>9</v>
      </c>
      <c r="B12">
        <v>0.844</v>
      </c>
      <c r="C12">
        <v>0.8</v>
      </c>
      <c r="D12">
        <v>0.8</v>
      </c>
      <c r="E12">
        <v>68</v>
      </c>
      <c r="F12">
        <v>0.49</v>
      </c>
      <c r="G12">
        <f t="shared" si="0"/>
        <v>33.32</v>
      </c>
      <c r="H12">
        <f t="shared" si="1"/>
        <v>0.6124999999999999</v>
      </c>
      <c r="I12">
        <f t="shared" si="2"/>
        <v>1.1848341232227488</v>
      </c>
      <c r="J12">
        <f t="shared" si="3"/>
        <v>0.6762879724960764</v>
      </c>
      <c r="K12">
        <f t="shared" si="4"/>
        <v>0.7245434192648499</v>
      </c>
      <c r="L12">
        <f t="shared" si="5"/>
        <v>35.6974953152</v>
      </c>
      <c r="M12">
        <f t="shared" si="6"/>
        <v>0.012676814328358208</v>
      </c>
      <c r="N12">
        <f t="shared" si="7"/>
        <v>0.02414800721218411</v>
      </c>
      <c r="O12">
        <f t="shared" si="8"/>
        <v>0.9116102358990562</v>
      </c>
      <c r="P12">
        <f t="shared" si="9"/>
        <v>0.020067796243151987</v>
      </c>
      <c r="Q12">
        <f t="shared" si="10"/>
        <v>24.141786729904794</v>
      </c>
      <c r="R12">
        <f t="shared" si="11"/>
        <v>0.7163700623763063</v>
      </c>
      <c r="S12">
        <f t="shared" si="12"/>
        <v>0.37643831463101995</v>
      </c>
    </row>
    <row r="13" spans="1:19" ht="12.75">
      <c r="A13">
        <v>10</v>
      </c>
      <c r="B13">
        <v>0.844</v>
      </c>
      <c r="C13">
        <v>0.8</v>
      </c>
      <c r="D13">
        <v>0.6</v>
      </c>
      <c r="E13">
        <v>68</v>
      </c>
      <c r="F13">
        <v>0.23</v>
      </c>
      <c r="G13">
        <f t="shared" si="0"/>
        <v>15.64</v>
      </c>
      <c r="H13">
        <f t="shared" si="1"/>
        <v>0.33197640478403484</v>
      </c>
      <c r="I13">
        <f t="shared" si="2"/>
        <v>1.1848341232227488</v>
      </c>
      <c r="J13">
        <f t="shared" si="3"/>
        <v>0.384865849114069</v>
      </c>
      <c r="K13">
        <f t="shared" si="4"/>
        <v>0.5976108312271456</v>
      </c>
      <c r="L13">
        <f t="shared" si="5"/>
        <v>24.285431980799995</v>
      </c>
      <c r="M13">
        <f t="shared" si="6"/>
        <v>0.012676814328358208</v>
      </c>
      <c r="N13">
        <f t="shared" si="7"/>
        <v>0.035495492730369047</v>
      </c>
      <c r="O13">
        <f t="shared" si="8"/>
        <v>0.9790841125001226</v>
      </c>
      <c r="P13">
        <f t="shared" si="9"/>
        <v>0.034026181632573683</v>
      </c>
      <c r="Q13">
        <f t="shared" si="10"/>
        <v>9.346633400392557</v>
      </c>
      <c r="R13">
        <f t="shared" si="11"/>
        <v>0.8263405196042143</v>
      </c>
      <c r="S13">
        <f t="shared" si="12"/>
        <v>0.865042831814858</v>
      </c>
    </row>
    <row r="14" spans="1:19" ht="12.75">
      <c r="A14">
        <v>11</v>
      </c>
      <c r="B14">
        <v>0.844</v>
      </c>
      <c r="C14">
        <v>0.8</v>
      </c>
      <c r="D14">
        <v>0.8</v>
      </c>
      <c r="E14">
        <v>68</v>
      </c>
      <c r="F14">
        <v>0.29</v>
      </c>
      <c r="G14">
        <f t="shared" si="0"/>
        <v>19.72</v>
      </c>
      <c r="H14">
        <f t="shared" si="1"/>
        <v>0.36249999999999993</v>
      </c>
      <c r="I14">
        <f t="shared" si="2"/>
        <v>1.1848341232227488</v>
      </c>
      <c r="J14">
        <f t="shared" si="3"/>
        <v>0.41854076273277047</v>
      </c>
      <c r="K14">
        <f t="shared" si="4"/>
        <v>0.6928835272973374</v>
      </c>
      <c r="L14">
        <f t="shared" si="5"/>
        <v>32.6459556032</v>
      </c>
      <c r="M14">
        <f t="shared" si="6"/>
        <v>0.012676814328358208</v>
      </c>
      <c r="N14">
        <f t="shared" si="7"/>
        <v>0.0264052118677715</v>
      </c>
      <c r="O14">
        <f t="shared" si="8"/>
        <v>0.9671532859797016</v>
      </c>
      <c r="P14">
        <f t="shared" si="9"/>
        <v>0.024699051739976975</v>
      </c>
      <c r="Q14">
        <f t="shared" si="10"/>
        <v>13.66366315830349</v>
      </c>
      <c r="R14">
        <f t="shared" si="11"/>
        <v>0.8063241465444281</v>
      </c>
      <c r="S14">
        <f t="shared" si="12"/>
        <v>0.7848984455567465</v>
      </c>
    </row>
    <row r="15" spans="1:19" ht="12.75">
      <c r="A15">
        <v>12</v>
      </c>
      <c r="B15">
        <v>0.844</v>
      </c>
      <c r="C15">
        <v>0.8</v>
      </c>
      <c r="D15">
        <v>0.6</v>
      </c>
      <c r="E15">
        <v>68</v>
      </c>
      <c r="F15">
        <v>0.44</v>
      </c>
      <c r="G15">
        <f t="shared" si="0"/>
        <v>29.92</v>
      </c>
      <c r="H15">
        <f t="shared" si="1"/>
        <v>0.6350852961085883</v>
      </c>
      <c r="I15">
        <f t="shared" si="2"/>
        <v>1.1848341232227488</v>
      </c>
      <c r="J15">
        <f t="shared" si="3"/>
        <v>0.6977861936123866</v>
      </c>
      <c r="K15">
        <f t="shared" si="4"/>
        <v>0.6305656432125049</v>
      </c>
      <c r="L15">
        <f t="shared" si="5"/>
        <v>27.037686067199996</v>
      </c>
      <c r="M15">
        <f t="shared" si="6"/>
        <v>0.012676814328358208</v>
      </c>
      <c r="N15">
        <f t="shared" si="7"/>
        <v>0.03188229096920011</v>
      </c>
      <c r="O15">
        <f t="shared" si="8"/>
        <v>0.9274873201248329</v>
      </c>
      <c r="P15">
        <f t="shared" si="9"/>
        <v>0.027426190166962985</v>
      </c>
      <c r="Q15">
        <f t="shared" si="10"/>
        <v>18.866524044918144</v>
      </c>
      <c r="R15">
        <f t="shared" si="11"/>
        <v>0.7415407197536726</v>
      </c>
      <c r="S15">
        <f t="shared" si="12"/>
        <v>0.4169943218718202</v>
      </c>
    </row>
    <row r="17" spans="6:17" ht="12.75">
      <c r="F17" t="s">
        <v>27</v>
      </c>
      <c r="H17">
        <f>SUM(G4:G15)/SUM(E4:E15)</f>
        <v>0.27999999999999997</v>
      </c>
      <c r="O17" t="s">
        <v>24</v>
      </c>
      <c r="Q17">
        <f>SUM(Q4:Q15)</f>
        <v>123.99200033671525</v>
      </c>
    </row>
    <row r="18" spans="6:18" ht="12.75">
      <c r="F18" t="s">
        <v>22</v>
      </c>
      <c r="H18">
        <f>SUM(L4:L15)</f>
        <v>216.1652533324</v>
      </c>
      <c r="P18" t="s">
        <v>26</v>
      </c>
      <c r="R18">
        <f>SUM(R4:R15)</f>
        <v>8.29521338396927</v>
      </c>
    </row>
    <row r="19" spans="6:19" ht="12.75">
      <c r="F19" t="s">
        <v>21</v>
      </c>
      <c r="H19">
        <f>Q17/H18</f>
        <v>0.5735982005676519</v>
      </c>
      <c r="P19" t="s">
        <v>31</v>
      </c>
      <c r="S19">
        <f>SUM(S4:S15)</f>
        <v>6.752011722085147</v>
      </c>
    </row>
    <row r="20" spans="6:8" ht="12.75">
      <c r="F20" t="s">
        <v>32</v>
      </c>
      <c r="H20">
        <f>S19/H18</f>
        <v>0.03123541650656729</v>
      </c>
    </row>
    <row r="21" spans="6:8" ht="12.75">
      <c r="F21" t="s">
        <v>28</v>
      </c>
      <c r="H21">
        <f>R18/H18</f>
        <v>0.03837440687663903</v>
      </c>
    </row>
    <row r="22" spans="6:8" ht="12.75">
      <c r="F22" t="s">
        <v>29</v>
      </c>
      <c r="H22">
        <f>H20-H21</f>
        <v>-0.007138990370071742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Brannick</dc:creator>
  <cp:keywords/>
  <dc:description/>
  <cp:lastModifiedBy>Michael Brannick</cp:lastModifiedBy>
  <cp:lastPrinted>2005-09-28T17:56:21Z</cp:lastPrinted>
  <dcterms:created xsi:type="dcterms:W3CDTF">2005-09-28T15:39:37Z</dcterms:created>
  <dcterms:modified xsi:type="dcterms:W3CDTF">2005-09-28T17:58:07Z</dcterms:modified>
  <cp:category/>
  <cp:version/>
  <cp:contentType/>
  <cp:contentStatus/>
</cp:coreProperties>
</file>